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4560" windowHeight="4965" tabRatio="650" activeTab="0"/>
  </bookViews>
  <sheets>
    <sheet name="E or H Mismatch Data" sheetId="1" r:id="rId1"/>
    <sheet name="E or H Mismatch Chart" sheetId="2" r:id="rId2"/>
    <sheet name="Twist Mismatch Data" sheetId="3" r:id="rId3"/>
    <sheet name="Twist Mismatch Chart" sheetId="4" r:id="rId4"/>
    <sheet name="Sheet3" sheetId="5" r:id="rId5"/>
    <sheet name="Sheet4" sheetId="6" r:id="rId6"/>
    <sheet name="Sheet5" sheetId="7" r:id="rId7"/>
    <sheet name="Sheet6" sheetId="8" r:id="rId8"/>
    <sheet name="Sheet7" sheetId="9" r:id="rId9"/>
    <sheet name="Sheet8" sheetId="10" r:id="rId10"/>
    <sheet name="Sheet9" sheetId="11" r:id="rId11"/>
    <sheet name="Sheet10" sheetId="12" r:id="rId12"/>
    <sheet name="Sheet11" sheetId="13" r:id="rId13"/>
    <sheet name="Sheet12" sheetId="14" r:id="rId14"/>
    <sheet name="Sheet13" sheetId="15" r:id="rId15"/>
    <sheet name="Sheet14" sheetId="16" r:id="rId16"/>
    <sheet name="Sheet15" sheetId="17" r:id="rId17"/>
    <sheet name="Sheet16" sheetId="18" r:id="rId18"/>
  </sheets>
  <definedNames>
    <definedName name="solver_adj" localSheetId="0" hidden="1">'E or H Mismatch Data'!#REF!</definedName>
    <definedName name="solver_lhs1" localSheetId="0" hidden="1">'E or H Mismatch Data'!#REF!</definedName>
    <definedName name="solver_lin" localSheetId="0" hidden="1">0</definedName>
    <definedName name="solver_num" localSheetId="0" hidden="1">1</definedName>
    <definedName name="solver_opt" localSheetId="0" hidden="1">'E or H Mismatch Data'!#REF!</definedName>
    <definedName name="solver_rel1" localSheetId="0" hidden="1">3</definedName>
    <definedName name="solver_rhs1" localSheetId="0" hidden="1">0.175</definedName>
    <definedName name="solver_tmp" localSheetId="0" hidden="1">0.175</definedName>
    <definedName name="solver_typ" localSheetId="0" hidden="1">3</definedName>
    <definedName name="solver_val" localSheetId="0" hidden="1">102</definedName>
    <definedName name="wgA">'E or H Mismatch Data'!$A$13</definedName>
    <definedName name="wgB">'E or H Mismatch Data'!$B$13</definedName>
    <definedName name="wgwl">'E or H Mismatch Data'!$G$13</definedName>
  </definedNames>
  <calcPr fullCalcOnLoad="1"/>
</workbook>
</file>

<file path=xl/sharedStrings.xml><?xml version="1.0" encoding="utf-8"?>
<sst xmlns="http://schemas.openxmlformats.org/spreadsheetml/2006/main" count="50" uniqueCount="34">
  <si>
    <t>cutoff wl</t>
  </si>
  <si>
    <t>cutoff freq</t>
  </si>
  <si>
    <t>freq.</t>
  </si>
  <si>
    <t>w/g wl.</t>
  </si>
  <si>
    <t>WG</t>
  </si>
  <si>
    <t>A</t>
  </si>
  <si>
    <t>inch</t>
  </si>
  <si>
    <t>B</t>
  </si>
  <si>
    <t>dB</t>
  </si>
  <si>
    <t>Equivalent</t>
  </si>
  <si>
    <t>dB/B</t>
  </si>
  <si>
    <t>Susceptance</t>
  </si>
  <si>
    <t>bc</t>
  </si>
  <si>
    <t>Offset</t>
  </si>
  <si>
    <t>Reflection</t>
  </si>
  <si>
    <t>Coefficient</t>
  </si>
  <si>
    <t>VSWR</t>
  </si>
  <si>
    <t>(wgB)</t>
  </si>
  <si>
    <t>(wgwl)</t>
  </si>
  <si>
    <t>E-Plane Mismatch</t>
  </si>
  <si>
    <t>dA/A</t>
  </si>
  <si>
    <t>dA</t>
  </si>
  <si>
    <t>(wgA)</t>
  </si>
  <si>
    <t>H-Plane Mismatch</t>
  </si>
  <si>
    <t>A  or</t>
  </si>
  <si>
    <t>dA or dB</t>
  </si>
  <si>
    <t>Erel</t>
  </si>
  <si>
    <t>for dielectric</t>
  </si>
  <si>
    <t>filled wg</t>
  </si>
  <si>
    <t>Flange E or H-Plane Mismatch VSWR</t>
  </si>
  <si>
    <t>USER INPUTS ARE YELLOW FIELDS</t>
  </si>
  <si>
    <t>Theta</t>
  </si>
  <si>
    <t>degrees</t>
  </si>
  <si>
    <t>Twist Mismatch Data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</si>
</sst>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2"/>
    </font>
    <font>
      <sz val="8"/>
      <name val="Arial"/>
      <family val="2"/>
    </font>
    <font>
      <b/>
      <sz val="12"/>
      <name val="Arial"/>
      <family val="0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0" fillId="2" borderId="0" xfId="0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1" xfId="0" applyNumberFormat="1" applyBorder="1" applyAlignment="1">
      <alignment horizontal="center"/>
    </xf>
    <xf numFmtId="164" fontId="4" fillId="0" borderId="0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7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 or H Plane Flange Mismatch</a:t>
            </a:r>
          </a:p>
        </c:rich>
      </c:tx>
      <c:layout>
        <c:manualLayout>
          <c:xMode val="factor"/>
          <c:yMode val="factor"/>
          <c:x val="0.1642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375"/>
          <c:w val="0.94925"/>
          <c:h val="0.7945"/>
        </c:manualLayout>
      </c:layout>
      <c:scatterChart>
        <c:scatterStyle val="smooth"/>
        <c:varyColors val="0"/>
        <c:ser>
          <c:idx val="0"/>
          <c:order val="0"/>
          <c:tx>
            <c:v>E-plane Mismatch</c:v>
          </c:tx>
          <c:spPr>
            <a:ln w="254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 or H Mismatch Data'!$B$21:$B$46</c:f>
              <c:numCache>
                <c:ptCount val="26"/>
                <c:pt idx="0">
                  <c:v>0</c:v>
                </c:pt>
                <c:pt idx="1">
                  <c:v>0.0014000000000000002</c:v>
                </c:pt>
                <c:pt idx="2">
                  <c:v>0.0028000000000000004</c:v>
                </c:pt>
                <c:pt idx="3">
                  <c:v>0.004200000000000001</c:v>
                </c:pt>
                <c:pt idx="4">
                  <c:v>0.005600000000000001</c:v>
                </c:pt>
                <c:pt idx="5">
                  <c:v>0.007000000000000001</c:v>
                </c:pt>
                <c:pt idx="6">
                  <c:v>0.008400000000000001</c:v>
                </c:pt>
                <c:pt idx="7">
                  <c:v>0.009800000000000001</c:v>
                </c:pt>
                <c:pt idx="8">
                  <c:v>0.011200000000000002</c:v>
                </c:pt>
                <c:pt idx="9">
                  <c:v>0.0126</c:v>
                </c:pt>
                <c:pt idx="10">
                  <c:v>0.014000000000000002</c:v>
                </c:pt>
                <c:pt idx="11">
                  <c:v>0.015400000000000002</c:v>
                </c:pt>
                <c:pt idx="12">
                  <c:v>0.016800000000000002</c:v>
                </c:pt>
                <c:pt idx="13">
                  <c:v>0.0182</c:v>
                </c:pt>
                <c:pt idx="14">
                  <c:v>0.019600000000000003</c:v>
                </c:pt>
                <c:pt idx="15">
                  <c:v>0.021</c:v>
                </c:pt>
                <c:pt idx="16">
                  <c:v>0.022400000000000003</c:v>
                </c:pt>
                <c:pt idx="17">
                  <c:v>0.023800000000000005</c:v>
                </c:pt>
                <c:pt idx="18">
                  <c:v>0.0252</c:v>
                </c:pt>
                <c:pt idx="19">
                  <c:v>0.026600000000000002</c:v>
                </c:pt>
                <c:pt idx="20">
                  <c:v>0.028000000000000004</c:v>
                </c:pt>
                <c:pt idx="21">
                  <c:v>0.029400000000000003</c:v>
                </c:pt>
                <c:pt idx="22">
                  <c:v>0.030800000000000004</c:v>
                </c:pt>
                <c:pt idx="23">
                  <c:v>0.032200000000000006</c:v>
                </c:pt>
                <c:pt idx="24">
                  <c:v>0.033600000000000005</c:v>
                </c:pt>
                <c:pt idx="25">
                  <c:v>0.035</c:v>
                </c:pt>
              </c:numCache>
            </c:numRef>
          </c:xVal>
          <c:yVal>
            <c:numRef>
              <c:f>'E or H Mismatch Data'!$E$22:$E$46</c:f>
              <c:numCache>
                <c:ptCount val="25"/>
                <c:pt idx="0">
                  <c:v>1.0003702401211199</c:v>
                </c:pt>
                <c:pt idx="1">
                  <c:v>1.00148196640382</c:v>
                </c:pt>
                <c:pt idx="2">
                  <c:v>1.003338203582271</c:v>
                </c:pt>
                <c:pt idx="3">
                  <c:v>1.0059440162247242</c:v>
                </c:pt>
                <c:pt idx="4">
                  <c:v>1.0093065440701572</c:v>
                </c:pt>
                <c:pt idx="5">
                  <c:v>1.0134350521458733</c:v>
                </c:pt>
                <c:pt idx="6">
                  <c:v>1.0183409963287164</c:v>
                </c:pt>
                <c:pt idx="7">
                  <c:v>1.024038105225821</c:v>
                </c:pt>
                <c:pt idx="8">
                  <c:v>1.030542479483076</c:v>
                </c:pt>
                <c:pt idx="9">
                  <c:v>1.0378727098860903</c:v>
                </c:pt>
                <c:pt idx="10">
                  <c:v>1.046050015905708</c:v>
                </c:pt>
                <c:pt idx="11">
                  <c:v>1.0550984066651339</c:v>
                </c:pt>
                <c:pt idx="12">
                  <c:v>1.065044866677138</c:v>
                </c:pt>
                <c:pt idx="13">
                  <c:v>1.075919569127663</c:v>
                </c:pt>
                <c:pt idx="14">
                  <c:v>1.0877561199786876</c:v>
                </c:pt>
                <c:pt idx="15">
                  <c:v>1.1005918367431127</c:v>
                </c:pt>
                <c:pt idx="16">
                  <c:v>1.1144680664657194</c:v>
                </c:pt>
                <c:pt idx="17">
                  <c:v>1.1294305482487872</c:v>
                </c:pt>
                <c:pt idx="18">
                  <c:v>1.145529826615938</c:v>
                </c:pt>
                <c:pt idx="19">
                  <c:v>1.1628217231465439</c:v>
                </c:pt>
                <c:pt idx="20">
                  <c:v>1.1813678751773597</c:v>
                </c:pt>
                <c:pt idx="21">
                  <c:v>1.2012363520099696</c:v>
                </c:pt>
                <c:pt idx="22">
                  <c:v>1.2225023610476127</c:v>
                </c:pt>
                <c:pt idx="23">
                  <c:v>1.2452490586957188</c:v>
                </c:pt>
                <c:pt idx="24">
                  <c:v>1.2695684838019419</c:v>
                </c:pt>
              </c:numCache>
            </c:numRef>
          </c:yVal>
          <c:smooth val="1"/>
        </c:ser>
        <c:ser>
          <c:idx val="1"/>
          <c:order val="1"/>
          <c:tx>
            <c:v>H-plane Mismatch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 or H Mismatch Data'!$H$21:$H$46</c:f>
              <c:numCache>
                <c:ptCount val="26"/>
                <c:pt idx="0">
                  <c:v>0</c:v>
                </c:pt>
                <c:pt idx="1">
                  <c:v>0.0028000000000000004</c:v>
                </c:pt>
                <c:pt idx="2">
                  <c:v>0.005600000000000001</c:v>
                </c:pt>
                <c:pt idx="3">
                  <c:v>0.008400000000000001</c:v>
                </c:pt>
                <c:pt idx="4">
                  <c:v>0.011200000000000002</c:v>
                </c:pt>
                <c:pt idx="5">
                  <c:v>0.014000000000000002</c:v>
                </c:pt>
                <c:pt idx="6">
                  <c:v>0.016800000000000002</c:v>
                </c:pt>
                <c:pt idx="7">
                  <c:v>0.019600000000000003</c:v>
                </c:pt>
                <c:pt idx="8">
                  <c:v>0.022400000000000003</c:v>
                </c:pt>
                <c:pt idx="9">
                  <c:v>0.0252</c:v>
                </c:pt>
                <c:pt idx="10">
                  <c:v>0.028000000000000004</c:v>
                </c:pt>
                <c:pt idx="11">
                  <c:v>0.030800000000000004</c:v>
                </c:pt>
                <c:pt idx="12">
                  <c:v>0.033600000000000005</c:v>
                </c:pt>
                <c:pt idx="13">
                  <c:v>0.0364</c:v>
                </c:pt>
                <c:pt idx="14">
                  <c:v>0.039200000000000006</c:v>
                </c:pt>
                <c:pt idx="15">
                  <c:v>0.042</c:v>
                </c:pt>
                <c:pt idx="16">
                  <c:v>0.044800000000000006</c:v>
                </c:pt>
                <c:pt idx="17">
                  <c:v>0.04760000000000001</c:v>
                </c:pt>
                <c:pt idx="18">
                  <c:v>0.0504</c:v>
                </c:pt>
                <c:pt idx="19">
                  <c:v>0.053200000000000004</c:v>
                </c:pt>
                <c:pt idx="20">
                  <c:v>0.05600000000000001</c:v>
                </c:pt>
                <c:pt idx="21">
                  <c:v>0.058800000000000005</c:v>
                </c:pt>
                <c:pt idx="22">
                  <c:v>0.06160000000000001</c:v>
                </c:pt>
                <c:pt idx="23">
                  <c:v>0.06440000000000001</c:v>
                </c:pt>
                <c:pt idx="24">
                  <c:v>0.06720000000000001</c:v>
                </c:pt>
                <c:pt idx="25">
                  <c:v>0.07</c:v>
                </c:pt>
              </c:numCache>
            </c:numRef>
          </c:xVal>
          <c:yVal>
            <c:numRef>
              <c:f>'E or H Mismatch Data'!$K$21:$K$46</c:f>
              <c:numCache>
                <c:ptCount val="26"/>
                <c:pt idx="0">
                  <c:v>1</c:v>
                </c:pt>
                <c:pt idx="1">
                  <c:v>1.0006581079733559</c:v>
                </c:pt>
                <c:pt idx="2">
                  <c:v>1.0026350330978604</c:v>
                </c:pt>
                <c:pt idx="3">
                  <c:v>1.0059386047327021</c:v>
                </c:pt>
                <c:pt idx="4">
                  <c:v>1.0105819581062168</c:v>
                </c:pt>
                <c:pt idx="5">
                  <c:v>1.0165836654433615</c:v>
                </c:pt>
                <c:pt idx="6">
                  <c:v>1.0239679229619103</c:v>
                </c:pt>
                <c:pt idx="7">
                  <c:v>1.0327647972784535</c:v>
                </c:pt>
                <c:pt idx="8">
                  <c:v>1.043010535959339</c:v>
                </c:pt>
                <c:pt idx="9">
                  <c:v>1.0547479482936897</c:v>
                </c:pt>
                <c:pt idx="10">
                  <c:v>1.0680268639016037</c:v>
                </c:pt>
                <c:pt idx="11">
                  <c:v>1.0829046785760017</c:v>
                </c:pt>
                <c:pt idx="12">
                  <c:v>1.0994469988588034</c:v>
                </c:pt>
                <c:pt idx="13">
                  <c:v>1.1177283993548008</c:v>
                </c:pt>
                <c:pt idx="14">
                  <c:v>1.1378333097942543</c:v>
                </c:pt>
                <c:pt idx="15">
                  <c:v>1.1598570524999363</c:v>
                </c:pt>
                <c:pt idx="16">
                  <c:v>1.1839070553642357</c:v>
                </c:pt>
                <c:pt idx="17">
                  <c:v>1.210104270912828</c:v>
                </c:pt>
                <c:pt idx="18">
                  <c:v>1.2385848388023748</c:v>
                </c:pt>
                <c:pt idx="19">
                  <c:v>1.2695020375340238</c:v>
                </c:pt>
                <c:pt idx="20">
                  <c:v>1.3030285817387743</c:v>
                </c:pt>
                <c:pt idx="21">
                  <c:v>1.3393593347346013</c:v>
                </c:pt>
                <c:pt idx="22">
                  <c:v>1.378714523006937</c:v>
                </c:pt>
                <c:pt idx="23">
                  <c:v>1.4213435609484906</c:v>
                </c:pt>
                <c:pt idx="24">
                  <c:v>1.4675296221333398</c:v>
                </c:pt>
                <c:pt idx="25">
                  <c:v>1.5175951296709527</c:v>
                </c:pt>
              </c:numCache>
            </c:numRef>
          </c:yVal>
          <c:smooth val="1"/>
        </c:ser>
        <c:axId val="44621299"/>
        <c:axId val="66047372"/>
      </c:scatterChart>
      <c:valAx>
        <c:axId val="44621299"/>
        <c:scaling>
          <c:orientation val="minMax"/>
          <c:max val="0.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Offset Distance, Inch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047372"/>
        <c:crossesAt val="0"/>
        <c:crossBetween val="midCat"/>
        <c:dispUnits/>
        <c:majorUnit val="0.01"/>
        <c:minorUnit val="0.005"/>
      </c:valAx>
      <c:valAx>
        <c:axId val="66047372"/>
        <c:scaling>
          <c:orientation val="minMax"/>
          <c:max val="1.2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Mismatch VSWR, : 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0"/>
        <c:majorTickMark val="out"/>
        <c:minorTickMark val="none"/>
        <c:tickLblPos val="nextTo"/>
        <c:crossAx val="44621299"/>
        <c:crosses val="autoZero"/>
        <c:crossBetween val="midCat"/>
        <c:dispUnits/>
        <c:majorUnit val="0.05"/>
        <c:minorUnit val="0.01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Twist VSWR: Typical Values for w/g aspect ratio A/B=2.0, A/wavelength = 0.6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1"/>
          <c:order val="0"/>
          <c:tx>
            <c:v>Twist VSWR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'Twist Mismatch Data'!$A$13:$A$38</c:f>
              <c:numCach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'Twist Mismatch Data'!$C$13:$C$38</c:f>
              <c:numCache>
                <c:ptCount val="26"/>
                <c:pt idx="0">
                  <c:v>1</c:v>
                </c:pt>
                <c:pt idx="1">
                  <c:v>1.0003800722137206</c:v>
                </c:pt>
                <c:pt idx="2">
                  <c:v>1.00152115607862</c:v>
                </c:pt>
                <c:pt idx="3">
                  <c:v>1.0034258582175521</c:v>
                </c:pt>
                <c:pt idx="4">
                  <c:v>1.006098539560263</c:v>
                </c:pt>
                <c:pt idx="5">
                  <c:v>1.009545340366742</c:v>
                </c:pt>
                <c:pt idx="6">
                  <c:v>1.013774215634943</c:v>
                </c:pt>
                <c:pt idx="7">
                  <c:v>1.0187949812756765</c:v>
                </c:pt>
                <c:pt idx="8">
                  <c:v>1.0246193715581469</c:v>
                </c:pt>
                <c:pt idx="9">
                  <c:v>1.031261108459187</c:v>
                </c:pt>
                <c:pt idx="10">
                  <c:v>1.038735983690112</c:v>
                </c:pt>
                <c:pt idx="11">
                  <c:v>1.047061954330048</c:v>
                </c:pt>
                <c:pt idx="12">
                  <c:v>1.0562592531666393</c:v>
                </c:pt>
                <c:pt idx="13">
                  <c:v>1.0663505150378658</c:v>
                </c:pt>
                <c:pt idx="14">
                  <c:v>1.0773609206863601</c:v>
                </c:pt>
                <c:pt idx="15">
                  <c:v>1.0893183598850875</c:v>
                </c:pt>
                <c:pt idx="16">
                  <c:v>1.1022536158762193</c:v>
                </c:pt>
                <c:pt idx="17">
                  <c:v>1.1162005734903555</c:v>
                </c:pt>
                <c:pt idx="18">
                  <c:v>1.1311964536891013</c:v>
                </c:pt>
                <c:pt idx="19">
                  <c:v>1.1472820777101385</c:v>
                </c:pt>
                <c:pt idx="20">
                  <c:v>1.1645021645021647</c:v>
                </c:pt>
                <c:pt idx="21">
                  <c:v>1.1829056657316555</c:v>
                </c:pt>
                <c:pt idx="22">
                  <c:v>1.202546143341703</c:v>
                </c:pt>
                <c:pt idx="23">
                  <c:v>1.22348219546632</c:v>
                </c:pt>
                <c:pt idx="24">
                  <c:v>1.2457779374775422</c:v>
                </c:pt>
                <c:pt idx="25">
                  <c:v>1.2695035460992907</c:v>
                </c:pt>
              </c:numCache>
            </c:numRef>
          </c:yVal>
          <c:smooth val="1"/>
        </c:ser>
        <c:axId val="57555437"/>
        <c:axId val="48236886"/>
      </c:scatterChart>
      <c:valAx>
        <c:axId val="57555437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Twist angle, degrees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48236886"/>
        <c:crosses val="autoZero"/>
        <c:crossBetween val="midCat"/>
        <c:dispUnits/>
      </c:valAx>
      <c:valAx>
        <c:axId val="48236886"/>
        <c:scaling>
          <c:orientation val="minMax"/>
          <c:max val="1.2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VSWR, :1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0"/>
        <c:majorTickMark val="out"/>
        <c:minorTickMark val="none"/>
        <c:tickLblPos val="nextTo"/>
        <c:crossAx val="57555437"/>
        <c:crosses val="autoZero"/>
        <c:crossBetween val="midCat"/>
        <c:dispUnits/>
        <c:majorUnit val="0.05"/>
        <c:minorUnit val="0.01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pageSetup horizontalDpi="1200" verticalDpi="12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2</xdr:row>
      <xdr:rowOff>76200</xdr:rowOff>
    </xdr:from>
    <xdr:to>
      <xdr:col>6</xdr:col>
      <xdr:colOff>142875</xdr:colOff>
      <xdr:row>4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1133475" y="704850"/>
          <a:ext cx="2838450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1</xdr:row>
      <xdr:rowOff>209550</xdr:rowOff>
    </xdr:from>
    <xdr:to>
      <xdr:col>10</xdr:col>
      <xdr:colOff>361950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971925" y="523875"/>
          <a:ext cx="292417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2</xdr:row>
      <xdr:rowOff>76200</xdr:rowOff>
    </xdr:from>
    <xdr:to>
      <xdr:col>1</xdr:col>
      <xdr:colOff>447675</xdr:colOff>
      <xdr:row>2</xdr:row>
      <xdr:rowOff>76200</xdr:rowOff>
    </xdr:to>
    <xdr:sp>
      <xdr:nvSpPr>
        <xdr:cNvPr id="3" name="Line 3"/>
        <xdr:cNvSpPr>
          <a:spLocks/>
        </xdr:cNvSpPr>
      </xdr:nvSpPr>
      <xdr:spPr>
        <a:xfrm flipH="1">
          <a:off x="714375" y="7048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4</xdr:row>
      <xdr:rowOff>180975</xdr:rowOff>
    </xdr:from>
    <xdr:to>
      <xdr:col>1</xdr:col>
      <xdr:colOff>447675</xdr:colOff>
      <xdr:row>4</xdr:row>
      <xdr:rowOff>180975</xdr:rowOff>
    </xdr:to>
    <xdr:sp>
      <xdr:nvSpPr>
        <xdr:cNvPr id="4" name="Line 4"/>
        <xdr:cNvSpPr>
          <a:spLocks/>
        </xdr:cNvSpPr>
      </xdr:nvSpPr>
      <xdr:spPr>
        <a:xfrm flipH="1">
          <a:off x="685800" y="14382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4</xdr:row>
      <xdr:rowOff>190500</xdr:rowOff>
    </xdr:from>
    <xdr:to>
      <xdr:col>11</xdr:col>
      <xdr:colOff>514350</xdr:colOff>
      <xdr:row>4</xdr:row>
      <xdr:rowOff>190500</xdr:rowOff>
    </xdr:to>
    <xdr:sp>
      <xdr:nvSpPr>
        <xdr:cNvPr id="5" name="Line 5"/>
        <xdr:cNvSpPr>
          <a:spLocks/>
        </xdr:cNvSpPr>
      </xdr:nvSpPr>
      <xdr:spPr>
        <a:xfrm>
          <a:off x="4048125" y="1447800"/>
          <a:ext cx="3609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457200</xdr:colOff>
      <xdr:row>3</xdr:row>
      <xdr:rowOff>304800</xdr:rowOff>
    </xdr:from>
    <xdr:to>
      <xdr:col>11</xdr:col>
      <xdr:colOff>590550</xdr:colOff>
      <xdr:row>3</xdr:row>
      <xdr:rowOff>304800</xdr:rowOff>
    </xdr:to>
    <xdr:sp>
      <xdr:nvSpPr>
        <xdr:cNvPr id="6" name="Line 6"/>
        <xdr:cNvSpPr>
          <a:spLocks/>
        </xdr:cNvSpPr>
      </xdr:nvSpPr>
      <xdr:spPr>
        <a:xfrm>
          <a:off x="6991350" y="12477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2</xdr:row>
      <xdr:rowOff>47625</xdr:rowOff>
    </xdr:from>
    <xdr:to>
      <xdr:col>11</xdr:col>
      <xdr:colOff>371475</xdr:colOff>
      <xdr:row>3</xdr:row>
      <xdr:rowOff>295275</xdr:rowOff>
    </xdr:to>
    <xdr:sp>
      <xdr:nvSpPr>
        <xdr:cNvPr id="7" name="Line 7"/>
        <xdr:cNvSpPr>
          <a:spLocks/>
        </xdr:cNvSpPr>
      </xdr:nvSpPr>
      <xdr:spPr>
        <a:xfrm flipV="1">
          <a:off x="7515225" y="67627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390525</xdr:colOff>
      <xdr:row>4</xdr:row>
      <xdr:rowOff>209550</xdr:rowOff>
    </xdr:from>
    <xdr:to>
      <xdr:col>11</xdr:col>
      <xdr:colOff>390525</xdr:colOff>
      <xdr:row>9</xdr:row>
      <xdr:rowOff>47625</xdr:rowOff>
    </xdr:to>
    <xdr:sp>
      <xdr:nvSpPr>
        <xdr:cNvPr id="8" name="Line 8"/>
        <xdr:cNvSpPr>
          <a:spLocks/>
        </xdr:cNvSpPr>
      </xdr:nvSpPr>
      <xdr:spPr>
        <a:xfrm>
          <a:off x="7534275" y="1466850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2</xdr:row>
      <xdr:rowOff>76200</xdr:rowOff>
    </xdr:from>
    <xdr:to>
      <xdr:col>1</xdr:col>
      <xdr:colOff>285750</xdr:colOff>
      <xdr:row>4</xdr:row>
      <xdr:rowOff>171450</xdr:rowOff>
    </xdr:to>
    <xdr:sp>
      <xdr:nvSpPr>
        <xdr:cNvPr id="9" name="Line 10"/>
        <xdr:cNvSpPr>
          <a:spLocks/>
        </xdr:cNvSpPr>
      </xdr:nvSpPr>
      <xdr:spPr>
        <a:xfrm flipH="1">
          <a:off x="895350" y="704850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0.09975</cdr:x>
      <cdr:y>0.04325</cdr:y>
    </cdr:from>
    <cdr:to>
      <cdr:x>0.1965</cdr:x>
      <cdr:y>0.0935</cdr:y>
    </cdr:to>
    <cdr:sp>
      <cdr:nvSpPr>
        <cdr:cNvPr id="1" name="Rectangle 2"/>
        <cdr:cNvSpPr>
          <a:spLocks/>
        </cdr:cNvSpPr>
      </cdr:nvSpPr>
      <cdr:spPr>
        <a:xfrm>
          <a:off x="857250" y="247650"/>
          <a:ext cx="8382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0.1965</cdr:x>
      <cdr:y>0.019</cdr:y>
    </cdr:from>
    <cdr:to>
      <cdr:x>0.30225</cdr:x>
      <cdr:y>0.06925</cdr:y>
    </cdr:to>
    <cdr:sp>
      <cdr:nvSpPr>
        <cdr:cNvPr id="2" name="Rectangle 3"/>
        <cdr:cNvSpPr>
          <a:spLocks/>
        </cdr:cNvSpPr>
      </cdr:nvSpPr>
      <cdr:spPr>
        <a:xfrm>
          <a:off x="1695450" y="104775"/>
          <a:ext cx="9144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0.04175</cdr:x>
      <cdr:y>0.04325</cdr:y>
    </cdr:from>
    <cdr:to>
      <cdr:x>0.08975</cdr:x>
      <cdr:y>0.04375</cdr:y>
    </cdr:to>
    <cdr:sp>
      <cdr:nvSpPr>
        <cdr:cNvPr id="3" name="Line 4"/>
        <cdr:cNvSpPr>
          <a:spLocks/>
        </cdr:cNvSpPr>
      </cdr:nvSpPr>
      <cdr:spPr>
        <a:xfrm flipH="1">
          <a:off x="352425" y="2476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0.04175</cdr:x>
      <cdr:y>0.0935</cdr:y>
    </cdr:from>
    <cdr:to>
      <cdr:x>0.08975</cdr:x>
      <cdr:y>0.09375</cdr:y>
    </cdr:to>
    <cdr:sp>
      <cdr:nvSpPr>
        <cdr:cNvPr id="4" name="Line 5"/>
        <cdr:cNvSpPr>
          <a:spLocks/>
        </cdr:cNvSpPr>
      </cdr:nvSpPr>
      <cdr:spPr>
        <a:xfrm flipH="1">
          <a:off x="352425" y="5524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0.20525</cdr:x>
      <cdr:y>0.0935</cdr:y>
    </cdr:from>
    <cdr:to>
      <cdr:x>0.35375</cdr:x>
      <cdr:y>0.09375</cdr:y>
    </cdr:to>
    <cdr:sp>
      <cdr:nvSpPr>
        <cdr:cNvPr id="5" name="Line 6"/>
        <cdr:cNvSpPr>
          <a:spLocks/>
        </cdr:cNvSpPr>
      </cdr:nvSpPr>
      <cdr:spPr>
        <a:xfrm>
          <a:off x="1771650" y="55245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0.3085</cdr:x>
      <cdr:y>0.0695</cdr:y>
    </cdr:from>
    <cdr:to>
      <cdr:x>0.35375</cdr:x>
      <cdr:y>0.06975</cdr:y>
    </cdr:to>
    <cdr:sp>
      <cdr:nvSpPr>
        <cdr:cNvPr id="6" name="Line 7"/>
        <cdr:cNvSpPr>
          <a:spLocks/>
        </cdr:cNvSpPr>
      </cdr:nvSpPr>
      <cdr:spPr>
        <a:xfrm>
          <a:off x="2657475" y="4095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0.0065</cdr:x>
      <cdr:y>0.0555</cdr:y>
    </cdr:from>
    <cdr:to>
      <cdr:x>0.08975</cdr:x>
      <cdr:y>0.08325</cdr:y>
    </cdr:to>
    <cdr:sp>
      <cdr:nvSpPr>
        <cdr:cNvPr id="7" name="TextBox 8"/>
        <cdr:cNvSpPr txBox="1">
          <a:spLocks noChangeArrowheads="1"/>
        </cdr:cNvSpPr>
      </cdr:nvSpPr>
      <cdr:spPr>
        <a:xfrm>
          <a:off x="47625" y="323850"/>
          <a:ext cx="7239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or B
A or B</a:t>
          </a:r>
        </a:p>
      </cdr:txBody>
    </cdr:sp>
  </cdr:relSizeAnchor>
  <cdr:relSizeAnchor xmlns:cdr="http://schemas.openxmlformats.org/drawingml/2006/chartDrawing">
    <cdr:from>
      <cdr:x>0.46575</cdr:x>
      <cdr:y>0.04325</cdr:y>
    </cdr:from>
    <cdr:to>
      <cdr:x>0.468</cdr:x>
      <cdr:y>0.07425</cdr:y>
    </cdr:to>
    <cdr:sp>
      <cdr:nvSpPr>
        <cdr:cNvPr id="8" name="TextBox 9"/>
        <cdr:cNvSpPr txBox="1">
          <a:spLocks noChangeArrowheads="1"/>
        </cdr:cNvSpPr>
      </cdr:nvSpPr>
      <cdr:spPr>
        <a:xfrm>
          <a:off x="4019550" y="247650"/>
          <a:ext cx="19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0.32975</cdr:x>
      <cdr:y>0.019</cdr:y>
    </cdr:from>
    <cdr:to>
      <cdr:x>0.48525</cdr:x>
      <cdr:y>0.0555</cdr:y>
    </cdr:to>
    <cdr:sp>
      <cdr:nvSpPr>
        <cdr:cNvPr id="9" name="TextBox 11"/>
        <cdr:cNvSpPr txBox="1">
          <a:spLocks noChangeArrowheads="1"/>
        </cdr:cNvSpPr>
      </cdr:nvSpPr>
      <cdr:spPr>
        <a:xfrm>
          <a:off x="2847975" y="104775"/>
          <a:ext cx="13430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 or dB</a:t>
          </a:r>
        </a:p>
      </cdr:txBody>
    </cdr:sp>
  </cdr:relSizeAnchor>
  <cdr:relSizeAnchor xmlns:cdr="http://schemas.openxmlformats.org/drawingml/2006/chartDrawing">
    <cdr:from>
      <cdr:x>0.32975</cdr:x>
      <cdr:y>0.04325</cdr:y>
    </cdr:from>
    <cdr:to>
      <cdr:x>0.32975</cdr:x>
      <cdr:y>0.0695</cdr:y>
    </cdr:to>
    <cdr:sp>
      <cdr:nvSpPr>
        <cdr:cNvPr id="10" name="Line 12"/>
        <cdr:cNvSpPr>
          <a:spLocks/>
        </cdr:cNvSpPr>
      </cdr:nvSpPr>
      <cdr:spPr>
        <a:xfrm flipV="1">
          <a:off x="2847975" y="24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0.32975</cdr:x>
      <cdr:y>0.0935</cdr:y>
    </cdr:from>
    <cdr:to>
      <cdr:x>0.32975</cdr:x>
      <cdr:y>0.14625</cdr:y>
    </cdr:to>
    <cdr:sp>
      <cdr:nvSpPr>
        <cdr:cNvPr id="11" name="Line 13"/>
        <cdr:cNvSpPr>
          <a:spLocks/>
        </cdr:cNvSpPr>
      </cdr:nvSpPr>
      <cdr:spPr>
        <a:xfrm>
          <a:off x="2847975" y="5524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0.0755</cdr:x>
      <cdr:y>0.04325</cdr:y>
    </cdr:from>
    <cdr:to>
      <cdr:x>0.07575</cdr:x>
      <cdr:y>0.0935</cdr:y>
    </cdr:to>
    <cdr:sp>
      <cdr:nvSpPr>
        <cdr:cNvPr id="12" name="Line 14"/>
        <cdr:cNvSpPr>
          <a:spLocks/>
        </cdr:cNvSpPr>
      </cdr:nvSpPr>
      <cdr:spPr>
        <a:xfrm>
          <a:off x="647700" y="2476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0.82725</cdr:x>
      <cdr:y>0.10775</cdr:y>
    </cdr:from>
    <cdr:to>
      <cdr:x>0.8295</cdr:x>
      <cdr:y>0.13875</cdr:y>
    </cdr:to>
    <cdr:sp>
      <cdr:nvSpPr>
        <cdr:cNvPr id="13" name="TextBox 15"/>
        <cdr:cNvSpPr txBox="1">
          <a:spLocks noChangeArrowheads="1"/>
        </cdr:cNvSpPr>
      </cdr:nvSpPr>
      <cdr:spPr>
        <a:xfrm>
          <a:off x="7143750" y="628650"/>
          <a:ext cx="19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0.80325</cdr:x>
      <cdr:y>0.019</cdr:y>
    </cdr:from>
    <cdr:to>
      <cdr:x>0.9715</cdr:x>
      <cdr:y>0.0695</cdr:y>
    </cdr:to>
    <cdr:sp>
      <cdr:nvSpPr>
        <cdr:cNvPr id="14" name="TextBox 16"/>
        <cdr:cNvSpPr txBox="1">
          <a:spLocks noChangeArrowheads="1"/>
        </cdr:cNvSpPr>
      </cdr:nvSpPr>
      <cdr:spPr>
        <a:xfrm>
          <a:off x="6934200" y="104775"/>
          <a:ext cx="1457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9525</xdr:rowOff>
    </xdr:from>
    <xdr:to>
      <xdr:col>7</xdr:col>
      <xdr:colOff>600075</xdr:colOff>
      <xdr:row>6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2438400" y="485775"/>
          <a:ext cx="24288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152400</xdr:rowOff>
    </xdr:from>
    <xdr:to>
      <xdr:col>7</xdr:col>
      <xdr:colOff>600075</xdr:colOff>
      <xdr:row>5</xdr:row>
      <xdr:rowOff>152400</xdr:rowOff>
    </xdr:to>
    <xdr:sp>
      <xdr:nvSpPr>
        <xdr:cNvPr id="2" name="Rectangle 2"/>
        <xdr:cNvSpPr>
          <a:spLocks/>
        </xdr:cNvSpPr>
      </xdr:nvSpPr>
      <xdr:spPr>
        <a:xfrm rot="900000">
          <a:off x="2438400" y="466725"/>
          <a:ext cx="24288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6</xdr:row>
      <xdr:rowOff>0</xdr:rowOff>
    </xdr:from>
    <xdr:to>
      <xdr:col>9</xdr:col>
      <xdr:colOff>581025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5010150" y="1123950"/>
          <a:ext cx="1057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542925</xdr:colOff>
      <xdr:row>7</xdr:row>
      <xdr:rowOff>152400</xdr:rowOff>
    </xdr:from>
    <xdr:to>
      <xdr:col>10</xdr:col>
      <xdr:colOff>9525</xdr:colOff>
      <xdr:row>10</xdr:row>
      <xdr:rowOff>9525</xdr:rowOff>
    </xdr:to>
    <xdr:sp>
      <xdr:nvSpPr>
        <xdr:cNvPr id="4" name="Line 4"/>
        <xdr:cNvSpPr>
          <a:spLocks/>
        </xdr:cNvSpPr>
      </xdr:nvSpPr>
      <xdr:spPr>
        <a:xfrm>
          <a:off x="4810125" y="1438275"/>
          <a:ext cx="1295400" cy="3429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533400</xdr:colOff>
      <xdr:row>9</xdr:row>
      <xdr:rowOff>38100</xdr:rowOff>
    </xdr:from>
    <xdr:to>
      <xdr:col>9</xdr:col>
      <xdr:colOff>95250</xdr:colOff>
      <xdr:row>11</xdr:row>
      <xdr:rowOff>47625</xdr:rowOff>
    </xdr:to>
    <xdr:sp>
      <xdr:nvSpPr>
        <xdr:cNvPr id="5" name="Line 5"/>
        <xdr:cNvSpPr>
          <a:spLocks/>
        </xdr:cNvSpPr>
      </xdr:nvSpPr>
      <xdr:spPr>
        <a:xfrm flipH="1">
          <a:off x="5410200" y="1647825"/>
          <a:ext cx="1714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3</xdr:row>
      <xdr:rowOff>142875</xdr:rowOff>
    </xdr:from>
    <xdr:to>
      <xdr:col>9</xdr:col>
      <xdr:colOff>276225</xdr:colOff>
      <xdr:row>5</xdr:row>
      <xdr:rowOff>123825</xdr:rowOff>
    </xdr:to>
    <xdr:sp>
      <xdr:nvSpPr>
        <xdr:cNvPr id="6" name="Line 6"/>
        <xdr:cNvSpPr>
          <a:spLocks/>
        </xdr:cNvSpPr>
      </xdr:nvSpPr>
      <xdr:spPr>
        <a:xfrm flipV="1">
          <a:off x="5762625" y="7810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workbookViewId="0" topLeftCell="A1">
      <selection activeCell="H1" sqref="H1"/>
    </sheetView>
  </sheetViews>
  <sheetFormatPr defaultColWidth="9.140625" defaultRowHeight="12.75"/>
  <cols>
    <col min="3" max="3" width="11.7109375" style="0" customWidth="1"/>
    <col min="4" max="4" width="9.140625" style="2" customWidth="1"/>
    <col min="9" max="9" width="13.140625" style="0" customWidth="1"/>
  </cols>
  <sheetData>
    <row r="1" spans="1:4" ht="24.75" customHeight="1">
      <c r="A1" s="3" t="s">
        <v>29</v>
      </c>
      <c r="D1" s="1"/>
    </row>
    <row r="2" spans="1:12" ht="24.75" customHeight="1">
      <c r="A2" s="3"/>
      <c r="D2" s="1"/>
      <c r="L2" s="3" t="s">
        <v>25</v>
      </c>
    </row>
    <row r="3" spans="1:4" ht="24.75" customHeight="1">
      <c r="A3" s="3"/>
      <c r="D3" s="1"/>
    </row>
    <row r="4" spans="1:4" ht="24.75" customHeight="1">
      <c r="A4" s="3" t="s">
        <v>24</v>
      </c>
      <c r="B4" s="3" t="s">
        <v>7</v>
      </c>
      <c r="D4" s="1"/>
    </row>
    <row r="5" spans="1:4" ht="24.75" customHeight="1">
      <c r="A5" s="3"/>
      <c r="D5" s="1"/>
    </row>
    <row r="6" ht="12.75">
      <c r="D6" s="1"/>
    </row>
    <row r="7" spans="1:5" ht="23.25" customHeight="1">
      <c r="A7" s="14" t="s">
        <v>30</v>
      </c>
      <c r="B7" s="13"/>
      <c r="C7" s="13"/>
      <c r="D7" s="4"/>
      <c r="E7" s="13"/>
    </row>
    <row r="8" ht="12.75">
      <c r="D8" s="1"/>
    </row>
    <row r="9" spans="1:11" ht="12.75">
      <c r="A9" s="6" t="s">
        <v>4</v>
      </c>
      <c r="B9" s="6" t="s">
        <v>4</v>
      </c>
      <c r="C9" s="6" t="s">
        <v>26</v>
      </c>
      <c r="D9" s="7"/>
      <c r="E9" s="6"/>
      <c r="F9" s="6"/>
      <c r="G9" s="6"/>
      <c r="H9" s="6"/>
      <c r="I9" s="6"/>
      <c r="J9" s="6"/>
      <c r="K9" s="6"/>
    </row>
    <row r="10" spans="1:11" ht="12.75">
      <c r="A10" s="6" t="s">
        <v>5</v>
      </c>
      <c r="B10" s="6" t="s">
        <v>7</v>
      </c>
      <c r="C10" s="6" t="s">
        <v>27</v>
      </c>
      <c r="D10" s="7" t="s">
        <v>0</v>
      </c>
      <c r="E10" s="6" t="s">
        <v>1</v>
      </c>
      <c r="F10" s="6" t="s">
        <v>2</v>
      </c>
      <c r="G10" s="6" t="s">
        <v>3</v>
      </c>
      <c r="H10" s="6"/>
      <c r="I10" s="6"/>
      <c r="J10" s="6"/>
      <c r="K10" s="6"/>
    </row>
    <row r="11" spans="1:11" ht="12.75">
      <c r="A11" s="6" t="s">
        <v>6</v>
      </c>
      <c r="B11" s="6" t="s">
        <v>6</v>
      </c>
      <c r="C11" s="6" t="s">
        <v>28</v>
      </c>
      <c r="D11" s="7"/>
      <c r="E11" s="6"/>
      <c r="F11" s="6"/>
      <c r="G11" s="6"/>
      <c r="H11" s="6"/>
      <c r="I11" s="6"/>
      <c r="J11" s="6"/>
      <c r="K11" s="6"/>
    </row>
    <row r="12" spans="1:11" ht="12.75">
      <c r="A12" s="7" t="s">
        <v>22</v>
      </c>
      <c r="B12" s="7" t="s">
        <v>17</v>
      </c>
      <c r="C12" s="7"/>
      <c r="D12" s="7"/>
      <c r="E12" s="7"/>
      <c r="F12" s="7"/>
      <c r="G12" s="7" t="s">
        <v>18</v>
      </c>
      <c r="H12" s="7"/>
      <c r="I12" s="6"/>
      <c r="J12" s="6"/>
      <c r="K12" s="6"/>
    </row>
    <row r="13" spans="1:11" ht="12.75">
      <c r="A13" s="8">
        <v>0.28</v>
      </c>
      <c r="B13" s="8">
        <v>0.14</v>
      </c>
      <c r="C13" s="8">
        <v>1</v>
      </c>
      <c r="D13" s="7">
        <f>2*SQRT(C13)*A13</f>
        <v>0.56</v>
      </c>
      <c r="E13" s="7">
        <f>11.803/D13</f>
        <v>21.076785714285712</v>
      </c>
      <c r="F13" s="8">
        <v>38</v>
      </c>
      <c r="G13" s="7">
        <f>(11.803/F13)/((SQRT(C13))*SQRT(1-(E13/F13)^2))</f>
        <v>0.3732867299325574</v>
      </c>
      <c r="H13" s="7"/>
      <c r="I13" s="6"/>
      <c r="J13" s="6"/>
      <c r="K13" s="6"/>
    </row>
    <row r="14" spans="1:11" s="5" customFormat="1" ht="12.75">
      <c r="A14" s="9"/>
      <c r="B14" s="9"/>
      <c r="C14" s="9"/>
      <c r="D14" s="9"/>
      <c r="E14" s="9"/>
      <c r="F14" s="9"/>
      <c r="G14" s="9"/>
      <c r="H14" s="9"/>
      <c r="I14" s="10"/>
      <c r="J14" s="10"/>
      <c r="K14" s="10"/>
    </row>
    <row r="15" spans="1:11" s="5" customFormat="1" ht="24.75" customHeight="1">
      <c r="A15" s="9"/>
      <c r="B15" s="12" t="s">
        <v>19</v>
      </c>
      <c r="C15" s="9"/>
      <c r="D15" s="9"/>
      <c r="E15" s="9"/>
      <c r="F15" s="9"/>
      <c r="G15" s="12" t="s">
        <v>23</v>
      </c>
      <c r="H15" s="9"/>
      <c r="I15" s="10"/>
      <c r="J15" s="10"/>
      <c r="K15" s="10"/>
    </row>
    <row r="16" spans="1:11" s="5" customFormat="1" ht="12.75">
      <c r="A16" s="9"/>
      <c r="B16" s="9"/>
      <c r="C16" s="9"/>
      <c r="D16" s="9"/>
      <c r="E16" s="9"/>
      <c r="F16" s="9"/>
      <c r="G16" s="9"/>
      <c r="H16" s="9"/>
      <c r="I16" s="10"/>
      <c r="J16" s="10"/>
      <c r="K16" s="10"/>
    </row>
    <row r="17" spans="1:11" ht="12.75">
      <c r="A17" s="6" t="s">
        <v>10</v>
      </c>
      <c r="B17" s="6" t="s">
        <v>13</v>
      </c>
      <c r="C17" s="6" t="s">
        <v>9</v>
      </c>
      <c r="D17" s="7" t="s">
        <v>14</v>
      </c>
      <c r="E17" s="9" t="s">
        <v>16</v>
      </c>
      <c r="F17" s="6"/>
      <c r="G17" s="7" t="s">
        <v>20</v>
      </c>
      <c r="H17" s="9" t="s">
        <v>13</v>
      </c>
      <c r="I17" s="9" t="s">
        <v>9</v>
      </c>
      <c r="J17" s="9" t="s">
        <v>14</v>
      </c>
      <c r="K17" s="9" t="s">
        <v>16</v>
      </c>
    </row>
    <row r="18" spans="1:11" ht="12.75">
      <c r="A18" s="6"/>
      <c r="B18" s="6" t="s">
        <v>8</v>
      </c>
      <c r="C18" s="6" t="s">
        <v>11</v>
      </c>
      <c r="D18" s="7" t="s">
        <v>15</v>
      </c>
      <c r="E18" s="6"/>
      <c r="F18" s="6"/>
      <c r="G18" s="7"/>
      <c r="H18" s="6" t="s">
        <v>21</v>
      </c>
      <c r="I18" s="6" t="s">
        <v>11</v>
      </c>
      <c r="J18" s="6" t="s">
        <v>15</v>
      </c>
      <c r="K18" s="6"/>
    </row>
    <row r="19" spans="1:11" ht="12.75">
      <c r="A19" s="6"/>
      <c r="B19" s="6" t="s">
        <v>6</v>
      </c>
      <c r="C19" s="6" t="s">
        <v>12</v>
      </c>
      <c r="D19" s="7"/>
      <c r="E19" s="6"/>
      <c r="F19" s="6"/>
      <c r="G19" s="7"/>
      <c r="H19" s="6" t="s">
        <v>6</v>
      </c>
      <c r="I19" s="6" t="s">
        <v>12</v>
      </c>
      <c r="J19" s="6"/>
      <c r="K19" s="6"/>
    </row>
    <row r="20" spans="1:11" ht="12.75">
      <c r="A20" s="7"/>
      <c r="B20" s="7"/>
      <c r="C20" s="7"/>
      <c r="D20" s="7"/>
      <c r="E20" s="7"/>
      <c r="F20" s="7"/>
      <c r="G20" s="7"/>
      <c r="H20" s="7"/>
      <c r="I20" s="6"/>
      <c r="J20" s="6"/>
      <c r="K20" s="6"/>
    </row>
    <row r="21" spans="1:11" ht="12.75">
      <c r="A21" s="7">
        <v>0</v>
      </c>
      <c r="B21" s="7">
        <f>A21*wgB</f>
        <v>0</v>
      </c>
      <c r="C21" s="7">
        <f>(4*wgB/wgwl)*LN((1/COS(PI()*B21/(2*wgB)))^2)</f>
        <v>0</v>
      </c>
      <c r="D21" s="7">
        <f>C21/2</f>
        <v>0</v>
      </c>
      <c r="E21" s="7">
        <f>(1+D21)/(1-D21)</f>
        <v>1</v>
      </c>
      <c r="F21" s="7"/>
      <c r="G21" s="7">
        <v>0</v>
      </c>
      <c r="H21" s="7">
        <f>G21*wgA</f>
        <v>0</v>
      </c>
      <c r="I21" s="6">
        <f>(2*wgwl/wgA)*((PI()*H21/(2*wgA))^2)</f>
        <v>0</v>
      </c>
      <c r="J21" s="6">
        <f>I21/2</f>
        <v>0</v>
      </c>
      <c r="K21" s="6">
        <f>(1+J21)/(1-J21)</f>
        <v>1</v>
      </c>
    </row>
    <row r="22" spans="1:11" ht="12.75">
      <c r="A22" s="7">
        <v>0.01</v>
      </c>
      <c r="B22" s="7">
        <f aca="true" t="shared" si="0" ref="B22:B46">A22*wgB</f>
        <v>0.0014000000000000002</v>
      </c>
      <c r="C22" s="7">
        <f aca="true" t="shared" si="1" ref="C22:C46">(4*wgB/wgwl)*LN((1/COS(PI()*B22/(2*wgB)))^2)</f>
        <v>0.0003701715949318446</v>
      </c>
      <c r="D22" s="7">
        <f aca="true" t="shared" si="2" ref="D22:D46">C22/2</f>
        <v>0.0001850857974659223</v>
      </c>
      <c r="E22" s="7">
        <f aca="true" t="shared" si="3" ref="E22:E46">(1+D22)/(1-D22)</f>
        <v>1.0003702401211199</v>
      </c>
      <c r="F22" s="7"/>
      <c r="G22" s="7">
        <v>0.01</v>
      </c>
      <c r="H22" s="7">
        <f aca="true" t="shared" si="4" ref="H22:H46">G22*wgA</f>
        <v>0.0028000000000000004</v>
      </c>
      <c r="I22" s="6">
        <f aca="true" t="shared" si="5" ref="I22:I46">(2*wgwl/wgA)*((PI()*H22/(2*wgA))^2)</f>
        <v>0.0006578914915376113</v>
      </c>
      <c r="J22" s="6">
        <f aca="true" t="shared" si="6" ref="J22:J46">I22/2</f>
        <v>0.0003289457457688056</v>
      </c>
      <c r="K22" s="6">
        <f aca="true" t="shared" si="7" ref="K22:K46">(1+J22)/(1-J22)</f>
        <v>1.0006581079733559</v>
      </c>
    </row>
    <row r="23" spans="1:11" ht="12.75">
      <c r="A23" s="7">
        <v>0.02</v>
      </c>
      <c r="B23" s="7">
        <f t="shared" si="0"/>
        <v>0.0028000000000000004</v>
      </c>
      <c r="C23" s="7">
        <f t="shared" si="1"/>
        <v>0.0014808691046889757</v>
      </c>
      <c r="D23" s="7">
        <f t="shared" si="2"/>
        <v>0.0007404345523444878</v>
      </c>
      <c r="E23" s="7">
        <f t="shared" si="3"/>
        <v>1.00148196640382</v>
      </c>
      <c r="F23" s="7"/>
      <c r="G23" s="7">
        <v>0.02</v>
      </c>
      <c r="H23" s="7">
        <f t="shared" si="4"/>
        <v>0.005600000000000001</v>
      </c>
      <c r="I23" s="6">
        <f t="shared" si="5"/>
        <v>0.002631565966150445</v>
      </c>
      <c r="J23" s="6">
        <f t="shared" si="6"/>
        <v>0.0013157829830752225</v>
      </c>
      <c r="K23" s="6">
        <f t="shared" si="7"/>
        <v>1.0026350330978604</v>
      </c>
    </row>
    <row r="24" spans="1:11" ht="15.75" customHeight="1">
      <c r="A24" s="7">
        <v>0.03</v>
      </c>
      <c r="B24" s="7">
        <f t="shared" si="0"/>
        <v>0.004200000000000001</v>
      </c>
      <c r="C24" s="7">
        <f t="shared" si="1"/>
        <v>0.003332641065100175</v>
      </c>
      <c r="D24" s="7">
        <f t="shared" si="2"/>
        <v>0.0016663205325500876</v>
      </c>
      <c r="E24" s="7">
        <f t="shared" si="3"/>
        <v>1.003338203582271</v>
      </c>
      <c r="F24" s="7"/>
      <c r="G24" s="7">
        <v>0.03</v>
      </c>
      <c r="H24" s="7">
        <f t="shared" si="4"/>
        <v>0.008400000000000001</v>
      </c>
      <c r="I24" s="6">
        <f t="shared" si="5"/>
        <v>0.005921023423838501</v>
      </c>
      <c r="J24" s="6">
        <f t="shared" si="6"/>
        <v>0.0029605117119192504</v>
      </c>
      <c r="K24" s="6">
        <f t="shared" si="7"/>
        <v>1.0059386047327021</v>
      </c>
    </row>
    <row r="25" spans="1:11" ht="12.75">
      <c r="A25" s="7">
        <v>0.04</v>
      </c>
      <c r="B25" s="7">
        <f t="shared" si="0"/>
        <v>0.005600000000000001</v>
      </c>
      <c r="C25" s="7">
        <f t="shared" si="1"/>
        <v>0.00592640290720682</v>
      </c>
      <c r="D25" s="7">
        <f t="shared" si="2"/>
        <v>0.00296320145360341</v>
      </c>
      <c r="E25" s="7">
        <f t="shared" si="3"/>
        <v>1.0059440162247242</v>
      </c>
      <c r="F25" s="7"/>
      <c r="G25" s="7">
        <v>0.04</v>
      </c>
      <c r="H25" s="7">
        <f t="shared" si="4"/>
        <v>0.011200000000000002</v>
      </c>
      <c r="I25" s="6">
        <f t="shared" si="5"/>
        <v>0.01052626386460178</v>
      </c>
      <c r="J25" s="6">
        <f t="shared" si="6"/>
        <v>0.00526313193230089</v>
      </c>
      <c r="K25" s="6">
        <f t="shared" si="7"/>
        <v>1.0105819581062168</v>
      </c>
    </row>
    <row r="26" spans="1:11" ht="12.75">
      <c r="A26" s="7">
        <v>0.05</v>
      </c>
      <c r="B26" s="7">
        <f t="shared" si="0"/>
        <v>0.007000000000000001</v>
      </c>
      <c r="C26" s="7">
        <f t="shared" si="1"/>
        <v>0.009263438769582114</v>
      </c>
      <c r="D26" s="7">
        <f t="shared" si="2"/>
        <v>0.004631719384791057</v>
      </c>
      <c r="E26" s="7">
        <f t="shared" si="3"/>
        <v>1.0093065440701572</v>
      </c>
      <c r="F26" s="7"/>
      <c r="G26" s="7">
        <v>0.05</v>
      </c>
      <c r="H26" s="7">
        <f t="shared" si="4"/>
        <v>0.014000000000000002</v>
      </c>
      <c r="I26" s="6">
        <f t="shared" si="5"/>
        <v>0.01644728728844028</v>
      </c>
      <c r="J26" s="6">
        <f t="shared" si="6"/>
        <v>0.00822364364422014</v>
      </c>
      <c r="K26" s="6">
        <f t="shared" si="7"/>
        <v>1.0165836654433615</v>
      </c>
    </row>
    <row r="27" spans="1:11" ht="12.75">
      <c r="A27" s="7">
        <v>0.06</v>
      </c>
      <c r="B27" s="7">
        <f t="shared" si="0"/>
        <v>0.008400000000000001</v>
      </c>
      <c r="C27" s="7">
        <f t="shared" si="1"/>
        <v>0.01334540404623873</v>
      </c>
      <c r="D27" s="7">
        <f t="shared" si="2"/>
        <v>0.006672702023119365</v>
      </c>
      <c r="E27" s="7">
        <f t="shared" si="3"/>
        <v>1.0134350521458733</v>
      </c>
      <c r="F27" s="7"/>
      <c r="G27" s="7">
        <v>0.06</v>
      </c>
      <c r="H27" s="7">
        <f t="shared" si="4"/>
        <v>0.016800000000000002</v>
      </c>
      <c r="I27" s="6">
        <f t="shared" si="5"/>
        <v>0.023684093695354003</v>
      </c>
      <c r="J27" s="6">
        <f t="shared" si="6"/>
        <v>0.011842046847677002</v>
      </c>
      <c r="K27" s="6">
        <f t="shared" si="7"/>
        <v>1.0239679229619103</v>
      </c>
    </row>
    <row r="28" spans="1:11" ht="12.75">
      <c r="A28" s="7">
        <v>0.07</v>
      </c>
      <c r="B28" s="7">
        <f t="shared" si="0"/>
        <v>0.009800000000000001</v>
      </c>
      <c r="C28" s="7">
        <f t="shared" si="1"/>
        <v>0.01817432868090963</v>
      </c>
      <c r="D28" s="7">
        <f t="shared" si="2"/>
        <v>0.009087164340454815</v>
      </c>
      <c r="E28" s="7">
        <f t="shared" si="3"/>
        <v>1.0183409963287164</v>
      </c>
      <c r="F28" s="6"/>
      <c r="G28" s="7">
        <v>0.07</v>
      </c>
      <c r="H28" s="7">
        <f t="shared" si="4"/>
        <v>0.019600000000000003</v>
      </c>
      <c r="I28" s="6">
        <f t="shared" si="5"/>
        <v>0.03223668308534295</v>
      </c>
      <c r="J28" s="6">
        <f t="shared" si="6"/>
        <v>0.016118341542671475</v>
      </c>
      <c r="K28" s="6">
        <f t="shared" si="7"/>
        <v>1.0327647972784535</v>
      </c>
    </row>
    <row r="29" spans="1:11" ht="12.75">
      <c r="A29" s="7">
        <v>0.08</v>
      </c>
      <c r="B29" s="7">
        <f t="shared" si="0"/>
        <v>0.011200000000000002</v>
      </c>
      <c r="C29" s="7">
        <f t="shared" si="1"/>
        <v>0.023752621221663325</v>
      </c>
      <c r="D29" s="7">
        <f t="shared" si="2"/>
        <v>0.011876310610831662</v>
      </c>
      <c r="E29" s="7">
        <f t="shared" si="3"/>
        <v>1.024038105225821</v>
      </c>
      <c r="F29" s="7"/>
      <c r="G29" s="7">
        <v>0.08</v>
      </c>
      <c r="H29" s="7">
        <f t="shared" si="4"/>
        <v>0.022400000000000003</v>
      </c>
      <c r="I29" s="6">
        <f t="shared" si="5"/>
        <v>0.04210505545840712</v>
      </c>
      <c r="J29" s="6">
        <f t="shared" si="6"/>
        <v>0.02105252772920356</v>
      </c>
      <c r="K29" s="6">
        <f t="shared" si="7"/>
        <v>1.043010535959339</v>
      </c>
    </row>
    <row r="30" spans="1:11" ht="12.75">
      <c r="A30" s="7">
        <v>0.09</v>
      </c>
      <c r="B30" s="7">
        <f t="shared" si="0"/>
        <v>0.0126</v>
      </c>
      <c r="C30" s="7">
        <f t="shared" si="1"/>
        <v>0.03008307365315642</v>
      </c>
      <c r="D30" s="7">
        <f t="shared" si="2"/>
        <v>0.01504153682657821</v>
      </c>
      <c r="E30" s="7">
        <f t="shared" si="3"/>
        <v>1.030542479483076</v>
      </c>
      <c r="F30" s="7"/>
      <c r="G30" s="7">
        <v>0.09</v>
      </c>
      <c r="H30" s="7">
        <f t="shared" si="4"/>
        <v>0.0252</v>
      </c>
      <c r="I30" s="6">
        <f t="shared" si="5"/>
        <v>0.05328921081454649</v>
      </c>
      <c r="J30" s="6">
        <f t="shared" si="6"/>
        <v>0.026644605407273245</v>
      </c>
      <c r="K30" s="6">
        <f t="shared" si="7"/>
        <v>1.0547479482936897</v>
      </c>
    </row>
    <row r="31" spans="1:11" ht="12.75">
      <c r="A31" s="7">
        <v>0.1</v>
      </c>
      <c r="B31" s="7">
        <f t="shared" si="0"/>
        <v>0.014000000000000002</v>
      </c>
      <c r="C31" s="7">
        <f t="shared" si="1"/>
        <v>0.037168867027231586</v>
      </c>
      <c r="D31" s="7">
        <f t="shared" si="2"/>
        <v>0.018584433513615793</v>
      </c>
      <c r="E31" s="7">
        <f t="shared" si="3"/>
        <v>1.0378727098860903</v>
      </c>
      <c r="F31" s="7"/>
      <c r="G31" s="7">
        <v>0.1</v>
      </c>
      <c r="H31" s="7">
        <f t="shared" si="4"/>
        <v>0.028000000000000004</v>
      </c>
      <c r="I31" s="6">
        <f t="shared" si="5"/>
        <v>0.06578914915376112</v>
      </c>
      <c r="J31" s="6">
        <f t="shared" si="6"/>
        <v>0.03289457457688056</v>
      </c>
      <c r="K31" s="6">
        <f t="shared" si="7"/>
        <v>1.0680268639016037</v>
      </c>
    </row>
    <row r="32" spans="1:11" ht="12.75">
      <c r="A32" s="7">
        <v>0.11</v>
      </c>
      <c r="B32" s="7">
        <f t="shared" si="0"/>
        <v>0.015400000000000002</v>
      </c>
      <c r="C32" s="7">
        <f t="shared" si="1"/>
        <v>0.04501357791620116</v>
      </c>
      <c r="D32" s="7">
        <f t="shared" si="2"/>
        <v>0.02250678895810058</v>
      </c>
      <c r="E32" s="7">
        <f t="shared" si="3"/>
        <v>1.046050015905708</v>
      </c>
      <c r="F32" s="6"/>
      <c r="G32" s="7">
        <v>0.11</v>
      </c>
      <c r="H32" s="7">
        <f t="shared" si="4"/>
        <v>0.030800000000000004</v>
      </c>
      <c r="I32" s="6">
        <f t="shared" si="5"/>
        <v>0.07960487047605096</v>
      </c>
      <c r="J32" s="6">
        <f t="shared" si="6"/>
        <v>0.03980243523802548</v>
      </c>
      <c r="K32" s="6">
        <f t="shared" si="7"/>
        <v>1.0829046785760017</v>
      </c>
    </row>
    <row r="33" spans="1:11" ht="12.75">
      <c r="A33" s="7">
        <v>0.12</v>
      </c>
      <c r="B33" s="7">
        <f t="shared" si="0"/>
        <v>0.016800000000000002</v>
      </c>
      <c r="C33" s="7">
        <f t="shared" si="1"/>
        <v>0.053621185716886226</v>
      </c>
      <c r="D33" s="7">
        <f t="shared" si="2"/>
        <v>0.026810592858443113</v>
      </c>
      <c r="E33" s="7">
        <f t="shared" si="3"/>
        <v>1.0550984066651339</v>
      </c>
      <c r="F33" s="6"/>
      <c r="G33" s="7">
        <v>0.12</v>
      </c>
      <c r="H33" s="7">
        <f t="shared" si="4"/>
        <v>0.033600000000000005</v>
      </c>
      <c r="I33" s="6">
        <f t="shared" si="5"/>
        <v>0.09473637478141601</v>
      </c>
      <c r="J33" s="6">
        <f t="shared" si="6"/>
        <v>0.04736818739070801</v>
      </c>
      <c r="K33" s="6">
        <f t="shared" si="7"/>
        <v>1.0994469988588034</v>
      </c>
    </row>
    <row r="34" spans="1:11" ht="12.75">
      <c r="A34" s="7">
        <v>0.13</v>
      </c>
      <c r="B34" s="7">
        <f t="shared" si="0"/>
        <v>0.0182</v>
      </c>
      <c r="C34" s="7">
        <f t="shared" si="1"/>
        <v>0.06299608083750888</v>
      </c>
      <c r="D34" s="7">
        <f t="shared" si="2"/>
        <v>0.03149804041875444</v>
      </c>
      <c r="E34" s="7">
        <f t="shared" si="3"/>
        <v>1.065044866677138</v>
      </c>
      <c r="F34" s="6"/>
      <c r="G34" s="7">
        <v>0.13</v>
      </c>
      <c r="H34" s="7">
        <f t="shared" si="4"/>
        <v>0.0364</v>
      </c>
      <c r="I34" s="6">
        <f t="shared" si="5"/>
        <v>0.11118366206985626</v>
      </c>
      <c r="J34" s="6">
        <f t="shared" si="6"/>
        <v>0.05559183103492813</v>
      </c>
      <c r="K34" s="6">
        <f t="shared" si="7"/>
        <v>1.1177283993548008</v>
      </c>
    </row>
    <row r="35" spans="1:11" ht="12.75">
      <c r="A35" s="7">
        <v>0.14</v>
      </c>
      <c r="B35" s="7">
        <f t="shared" si="0"/>
        <v>0.019600000000000003</v>
      </c>
      <c r="C35" s="7">
        <f t="shared" si="1"/>
        <v>0.07314307380373687</v>
      </c>
      <c r="D35" s="7">
        <f t="shared" si="2"/>
        <v>0.036571536901868436</v>
      </c>
      <c r="E35" s="7">
        <f t="shared" si="3"/>
        <v>1.075919569127663</v>
      </c>
      <c r="F35" s="6"/>
      <c r="G35" s="7">
        <v>0.14</v>
      </c>
      <c r="H35" s="7">
        <f t="shared" si="4"/>
        <v>0.039200000000000006</v>
      </c>
      <c r="I35" s="6">
        <f t="shared" si="5"/>
        <v>0.1289467323413718</v>
      </c>
      <c r="J35" s="6">
        <f t="shared" si="6"/>
        <v>0.0644733661706859</v>
      </c>
      <c r="K35" s="6">
        <f t="shared" si="7"/>
        <v>1.1378333097942543</v>
      </c>
    </row>
    <row r="36" spans="1:11" ht="12.75">
      <c r="A36" s="7">
        <v>0.15</v>
      </c>
      <c r="B36" s="7">
        <f t="shared" si="0"/>
        <v>0.021</v>
      </c>
      <c r="C36" s="7">
        <f t="shared" si="1"/>
        <v>0.08406740532470176</v>
      </c>
      <c r="D36" s="7">
        <f t="shared" si="2"/>
        <v>0.04203370266235088</v>
      </c>
      <c r="E36" s="7">
        <f t="shared" si="3"/>
        <v>1.0877561199786876</v>
      </c>
      <c r="F36" s="6"/>
      <c r="G36" s="7">
        <v>0.15</v>
      </c>
      <c r="H36" s="7">
        <f t="shared" si="4"/>
        <v>0.042</v>
      </c>
      <c r="I36" s="6">
        <f t="shared" si="5"/>
        <v>0.14802558559596252</v>
      </c>
      <c r="J36" s="6">
        <f t="shared" si="6"/>
        <v>0.07401279279798126</v>
      </c>
      <c r="K36" s="6">
        <f t="shared" si="7"/>
        <v>1.1598570524999363</v>
      </c>
    </row>
    <row r="37" spans="1:11" ht="12.75">
      <c r="A37" s="7">
        <v>0.16</v>
      </c>
      <c r="B37" s="7">
        <f t="shared" si="0"/>
        <v>0.022400000000000003</v>
      </c>
      <c r="C37" s="7">
        <f t="shared" si="1"/>
        <v>0.09577475736464473</v>
      </c>
      <c r="D37" s="7">
        <f t="shared" si="2"/>
        <v>0.04788737868232237</v>
      </c>
      <c r="E37" s="7">
        <f t="shared" si="3"/>
        <v>1.1005918367431127</v>
      </c>
      <c r="F37" s="6"/>
      <c r="G37" s="7">
        <v>0.16</v>
      </c>
      <c r="H37" s="7">
        <f t="shared" si="4"/>
        <v>0.044800000000000006</v>
      </c>
      <c r="I37" s="6">
        <f t="shared" si="5"/>
        <v>0.16842022183362848</v>
      </c>
      <c r="J37" s="6">
        <f t="shared" si="6"/>
        <v>0.08421011091681424</v>
      </c>
      <c r="K37" s="6">
        <f t="shared" si="7"/>
        <v>1.1839070553642357</v>
      </c>
    </row>
    <row r="38" spans="1:11" ht="12.75">
      <c r="A38" s="7">
        <v>0.17</v>
      </c>
      <c r="B38" s="7">
        <f t="shared" si="0"/>
        <v>0.023800000000000005</v>
      </c>
      <c r="C38" s="7">
        <f t="shared" si="1"/>
        <v>0.10827126527103333</v>
      </c>
      <c r="D38" s="7">
        <f t="shared" si="2"/>
        <v>0.05413563263551666</v>
      </c>
      <c r="E38" s="7">
        <f t="shared" si="3"/>
        <v>1.1144680664657194</v>
      </c>
      <c r="F38" s="6"/>
      <c r="G38" s="7">
        <v>0.17</v>
      </c>
      <c r="H38" s="7">
        <f t="shared" si="4"/>
        <v>0.04760000000000001</v>
      </c>
      <c r="I38" s="6">
        <f t="shared" si="5"/>
        <v>0.1901306410543697</v>
      </c>
      <c r="J38" s="6">
        <f t="shared" si="6"/>
        <v>0.09506532052718485</v>
      </c>
      <c r="K38" s="6">
        <f t="shared" si="7"/>
        <v>1.210104270912828</v>
      </c>
    </row>
    <row r="39" spans="1:11" ht="12.75">
      <c r="A39" s="7">
        <v>0.18</v>
      </c>
      <c r="B39" s="7">
        <f t="shared" si="0"/>
        <v>0.0252</v>
      </c>
      <c r="C39" s="7">
        <f t="shared" si="1"/>
        <v>0.12156353101558445</v>
      </c>
      <c r="D39" s="7">
        <f t="shared" si="2"/>
        <v>0.060781765507792226</v>
      </c>
      <c r="E39" s="7">
        <f t="shared" si="3"/>
        <v>1.1294305482487872</v>
      </c>
      <c r="F39" s="6"/>
      <c r="G39" s="7">
        <v>0.18</v>
      </c>
      <c r="H39" s="7">
        <f t="shared" si="4"/>
        <v>0.0504</v>
      </c>
      <c r="I39" s="6">
        <f t="shared" si="5"/>
        <v>0.21315684325818596</v>
      </c>
      <c r="J39" s="6">
        <f t="shared" si="6"/>
        <v>0.10657842162909298</v>
      </c>
      <c r="K39" s="6">
        <f t="shared" si="7"/>
        <v>1.2385848388023748</v>
      </c>
    </row>
    <row r="40" spans="1:11" ht="12.75">
      <c r="A40" s="7">
        <v>0.19</v>
      </c>
      <c r="B40" s="7">
        <f t="shared" si="0"/>
        <v>0.026600000000000002</v>
      </c>
      <c r="C40" s="7">
        <f t="shared" si="1"/>
        <v>0.135658637610717</v>
      </c>
      <c r="D40" s="7">
        <f t="shared" si="2"/>
        <v>0.0678293188053585</v>
      </c>
      <c r="E40" s="7">
        <f t="shared" si="3"/>
        <v>1.145529826615938</v>
      </c>
      <c r="F40" s="6"/>
      <c r="G40" s="7">
        <v>0.19</v>
      </c>
      <c r="H40" s="7">
        <f t="shared" si="4"/>
        <v>0.053200000000000004</v>
      </c>
      <c r="I40" s="6">
        <f t="shared" si="5"/>
        <v>0.2374988284450777</v>
      </c>
      <c r="J40" s="6">
        <f t="shared" si="6"/>
        <v>0.11874941422253885</v>
      </c>
      <c r="K40" s="6">
        <f t="shared" si="7"/>
        <v>1.2695020375340238</v>
      </c>
    </row>
    <row r="41" spans="1:11" ht="12.75">
      <c r="A41" s="7">
        <v>0.2</v>
      </c>
      <c r="B41" s="7">
        <f t="shared" si="0"/>
        <v>0.028000000000000004</v>
      </c>
      <c r="C41" s="7">
        <f t="shared" si="1"/>
        <v>0.15056416477051598</v>
      </c>
      <c r="D41" s="7">
        <f t="shared" si="2"/>
        <v>0.07528208238525799</v>
      </c>
      <c r="E41" s="7">
        <f t="shared" si="3"/>
        <v>1.1628217231465439</v>
      </c>
      <c r="F41" s="6"/>
      <c r="G41" s="7">
        <v>0.2</v>
      </c>
      <c r="H41" s="7">
        <f t="shared" si="4"/>
        <v>0.05600000000000001</v>
      </c>
      <c r="I41" s="6">
        <f t="shared" si="5"/>
        <v>0.2631565966150445</v>
      </c>
      <c r="J41" s="6">
        <f t="shared" si="6"/>
        <v>0.13157829830752224</v>
      </c>
      <c r="K41" s="6">
        <f t="shared" si="7"/>
        <v>1.3030285817387743</v>
      </c>
    </row>
    <row r="42" spans="1:11" ht="12.75">
      <c r="A42" s="7">
        <v>0.21</v>
      </c>
      <c r="B42" s="7">
        <f t="shared" si="0"/>
        <v>0.029400000000000003</v>
      </c>
      <c r="C42" s="7">
        <f t="shared" si="1"/>
        <v>0.1662882058924732</v>
      </c>
      <c r="D42" s="7">
        <f t="shared" si="2"/>
        <v>0.0831441029462366</v>
      </c>
      <c r="E42" s="7">
        <f t="shared" si="3"/>
        <v>1.1813678751773597</v>
      </c>
      <c r="F42" s="6"/>
      <c r="G42" s="7">
        <v>0.21</v>
      </c>
      <c r="H42" s="7">
        <f t="shared" si="4"/>
        <v>0.058800000000000005</v>
      </c>
      <c r="I42" s="6">
        <f t="shared" si="5"/>
        <v>0.29013014776808654</v>
      </c>
      <c r="J42" s="6">
        <f t="shared" si="6"/>
        <v>0.14506507388404327</v>
      </c>
      <c r="K42" s="6">
        <f t="shared" si="7"/>
        <v>1.3393593347346013</v>
      </c>
    </row>
    <row r="43" spans="1:11" ht="12.75">
      <c r="A43" s="7">
        <v>0.22</v>
      </c>
      <c r="B43" s="7">
        <f t="shared" si="0"/>
        <v>0.030800000000000004</v>
      </c>
      <c r="C43" s="7">
        <f t="shared" si="1"/>
        <v>0.18283938644409428</v>
      </c>
      <c r="D43" s="7">
        <f t="shared" si="2"/>
        <v>0.09141969322204714</v>
      </c>
      <c r="E43" s="7">
        <f t="shared" si="3"/>
        <v>1.2012363520099696</v>
      </c>
      <c r="F43" s="6"/>
      <c r="G43" s="7">
        <v>0.22</v>
      </c>
      <c r="H43" s="7">
        <f t="shared" si="4"/>
        <v>0.06160000000000001</v>
      </c>
      <c r="I43" s="6">
        <f t="shared" si="5"/>
        <v>0.3184194819042038</v>
      </c>
      <c r="J43" s="6">
        <f t="shared" si="6"/>
        <v>0.1592097409521019</v>
      </c>
      <c r="K43" s="6">
        <f t="shared" si="7"/>
        <v>1.378714523006937</v>
      </c>
    </row>
    <row r="44" spans="1:11" ht="12.75">
      <c r="A44" s="7">
        <v>0.23</v>
      </c>
      <c r="B44" s="7">
        <f t="shared" si="0"/>
        <v>0.032200000000000006</v>
      </c>
      <c r="C44" s="7">
        <f t="shared" si="1"/>
        <v>0.2002268838470278</v>
      </c>
      <c r="D44" s="7">
        <f t="shared" si="2"/>
        <v>0.1001134419235139</v>
      </c>
      <c r="E44" s="7">
        <f t="shared" si="3"/>
        <v>1.2225023610476127</v>
      </c>
      <c r="F44" s="6"/>
      <c r="G44" s="7">
        <v>0.23</v>
      </c>
      <c r="H44" s="7">
        <f t="shared" si="4"/>
        <v>0.06440000000000001</v>
      </c>
      <c r="I44" s="6">
        <f t="shared" si="5"/>
        <v>0.3480245990233964</v>
      </c>
      <c r="J44" s="6">
        <f t="shared" si="6"/>
        <v>0.1740122995116982</v>
      </c>
      <c r="K44" s="6">
        <f t="shared" si="7"/>
        <v>1.4213435609484906</v>
      </c>
    </row>
    <row r="45" spans="1:11" ht="12.75">
      <c r="A45" s="7">
        <v>0.24</v>
      </c>
      <c r="B45" s="7">
        <f t="shared" si="0"/>
        <v>0.033600000000000005</v>
      </c>
      <c r="C45" s="7">
        <f t="shared" si="1"/>
        <v>0.21846044896078104</v>
      </c>
      <c r="D45" s="7">
        <f t="shared" si="2"/>
        <v>0.10923022448039052</v>
      </c>
      <c r="E45" s="7">
        <f t="shared" si="3"/>
        <v>1.2452490586957188</v>
      </c>
      <c r="F45" s="6"/>
      <c r="G45" s="7">
        <v>0.24</v>
      </c>
      <c r="H45" s="7">
        <f t="shared" si="4"/>
        <v>0.06720000000000001</v>
      </c>
      <c r="I45" s="6">
        <f t="shared" si="5"/>
        <v>0.37894549912566405</v>
      </c>
      <c r="J45" s="6">
        <f t="shared" si="6"/>
        <v>0.18947274956283203</v>
      </c>
      <c r="K45" s="6">
        <f t="shared" si="7"/>
        <v>1.4675296221333398</v>
      </c>
    </row>
    <row r="46" spans="1:11" ht="12.75">
      <c r="A46" s="7">
        <v>0.25</v>
      </c>
      <c r="B46" s="7">
        <f t="shared" si="0"/>
        <v>0.035</v>
      </c>
      <c r="C46" s="7">
        <f t="shared" si="1"/>
        <v>0.23755042927840217</v>
      </c>
      <c r="D46" s="7">
        <f t="shared" si="2"/>
        <v>0.11877521463920108</v>
      </c>
      <c r="E46" s="7">
        <f t="shared" si="3"/>
        <v>1.2695684838019419</v>
      </c>
      <c r="F46" s="6"/>
      <c r="G46" s="7">
        <v>0.25</v>
      </c>
      <c r="H46" s="7">
        <f t="shared" si="4"/>
        <v>0.07</v>
      </c>
      <c r="I46" s="6">
        <f t="shared" si="5"/>
        <v>0.411182182211007</v>
      </c>
      <c r="J46" s="6">
        <f t="shared" si="6"/>
        <v>0.2055910911055035</v>
      </c>
      <c r="K46" s="6">
        <f t="shared" si="7"/>
        <v>1.5175951296709527</v>
      </c>
    </row>
    <row r="47" spans="1:11" ht="12.75">
      <c r="A47" s="6"/>
      <c r="B47" s="6"/>
      <c r="C47" s="6"/>
      <c r="D47" s="7"/>
      <c r="E47" s="6"/>
      <c r="F47" s="6"/>
      <c r="G47" s="6"/>
      <c r="H47" s="6"/>
      <c r="I47" s="6"/>
      <c r="J47" s="6"/>
      <c r="K47" s="6"/>
    </row>
    <row r="48" spans="1:11" ht="12.75">
      <c r="A48" s="6"/>
      <c r="B48" s="6"/>
      <c r="C48" s="6"/>
      <c r="D48" s="11"/>
      <c r="E48" s="6"/>
      <c r="F48" s="6"/>
      <c r="G48" s="6"/>
      <c r="H48" s="6"/>
      <c r="I48" s="6"/>
      <c r="J48" s="6"/>
      <c r="K48" s="6"/>
    </row>
  </sheetData>
  <printOptions gridLines="1" horizontalCentered="1"/>
  <pageMargins left="0.75" right="0.75" top="1" bottom="1" header="0.5" footer="0.5"/>
  <pageSetup fitToHeight="1" fitToWidth="1" horizontalDpi="90" verticalDpi="90" orientation="portrait" scale="71" r:id="rId2"/>
  <headerFooter alignWithMargins="0">
    <oddFooter>&amp;LBen Mattis&amp;CPage &amp;P&amp;R&amp;D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3">
      <selection activeCell="B38" sqref="B38"/>
    </sheetView>
  </sheetViews>
  <sheetFormatPr defaultColWidth="9.140625" defaultRowHeight="12.75"/>
  <sheetData>
    <row r="1" ht="24.75" customHeight="1">
      <c r="A1" s="3" t="s">
        <v>33</v>
      </c>
    </row>
    <row r="8" ht="12.75">
      <c r="J8" t="s">
        <v>31</v>
      </c>
    </row>
    <row r="10" spans="1:3" ht="12.75">
      <c r="A10" t="s">
        <v>31</v>
      </c>
      <c r="B10" t="s">
        <v>14</v>
      </c>
      <c r="C10" t="s">
        <v>16</v>
      </c>
    </row>
    <row r="11" spans="1:2" ht="12.75">
      <c r="A11" t="s">
        <v>32</v>
      </c>
      <c r="B11" t="s">
        <v>15</v>
      </c>
    </row>
    <row r="13" spans="1:3" ht="12.75">
      <c r="A13" s="6">
        <v>0</v>
      </c>
      <c r="B13" s="6">
        <f>0.095*(A13^2/500)</f>
        <v>0</v>
      </c>
      <c r="C13" s="6">
        <f>(1+B13)/(1-B13)</f>
        <v>1</v>
      </c>
    </row>
    <row r="14" spans="1:3" ht="12.75">
      <c r="A14" s="6">
        <v>1</v>
      </c>
      <c r="B14" s="6">
        <f aca="true" t="shared" si="0" ref="B14:B38">0.095*(A14^2/500)</f>
        <v>0.00019</v>
      </c>
      <c r="C14" s="6">
        <f aca="true" t="shared" si="1" ref="C14:C38">(1+B14)/(1-B14)</f>
        <v>1.0003800722137206</v>
      </c>
    </row>
    <row r="15" spans="1:3" ht="12.75">
      <c r="A15" s="6">
        <v>2</v>
      </c>
      <c r="B15" s="6">
        <f t="shared" si="0"/>
        <v>0.00076</v>
      </c>
      <c r="C15" s="6">
        <f t="shared" si="1"/>
        <v>1.00152115607862</v>
      </c>
    </row>
    <row r="16" spans="1:3" ht="12.75">
      <c r="A16" s="6">
        <v>3</v>
      </c>
      <c r="B16" s="6">
        <f t="shared" si="0"/>
        <v>0.00171</v>
      </c>
      <c r="C16" s="6">
        <f t="shared" si="1"/>
        <v>1.0034258582175521</v>
      </c>
    </row>
    <row r="17" spans="1:3" ht="12.75">
      <c r="A17" s="6">
        <v>4</v>
      </c>
      <c r="B17" s="6">
        <f t="shared" si="0"/>
        <v>0.00304</v>
      </c>
      <c r="C17" s="6">
        <f t="shared" si="1"/>
        <v>1.006098539560263</v>
      </c>
    </row>
    <row r="18" spans="1:3" ht="12.75">
      <c r="A18" s="6">
        <v>5</v>
      </c>
      <c r="B18" s="6">
        <f t="shared" si="0"/>
        <v>0.004750000000000001</v>
      </c>
      <c r="C18" s="6">
        <f t="shared" si="1"/>
        <v>1.009545340366742</v>
      </c>
    </row>
    <row r="19" spans="1:3" ht="12.75">
      <c r="A19" s="6">
        <v>6</v>
      </c>
      <c r="B19" s="6">
        <f t="shared" si="0"/>
        <v>0.00684</v>
      </c>
      <c r="C19" s="6">
        <f t="shared" si="1"/>
        <v>1.013774215634943</v>
      </c>
    </row>
    <row r="20" spans="1:3" ht="12.75">
      <c r="A20" s="6">
        <v>7</v>
      </c>
      <c r="B20" s="6">
        <f t="shared" si="0"/>
        <v>0.00931</v>
      </c>
      <c r="C20" s="6">
        <f t="shared" si="1"/>
        <v>1.0187949812756765</v>
      </c>
    </row>
    <row r="21" spans="1:3" ht="12.75">
      <c r="A21" s="6">
        <v>8</v>
      </c>
      <c r="B21" s="6">
        <f t="shared" si="0"/>
        <v>0.01216</v>
      </c>
      <c r="C21" s="6">
        <f t="shared" si="1"/>
        <v>1.0246193715581469</v>
      </c>
    </row>
    <row r="22" spans="1:3" ht="12.75">
      <c r="A22" s="6">
        <v>9</v>
      </c>
      <c r="B22" s="6">
        <f t="shared" si="0"/>
        <v>0.015390000000000001</v>
      </c>
      <c r="C22" s="6">
        <f t="shared" si="1"/>
        <v>1.031261108459187</v>
      </c>
    </row>
    <row r="23" spans="1:3" ht="12.75">
      <c r="A23" s="6">
        <v>10</v>
      </c>
      <c r="B23" s="6">
        <f t="shared" si="0"/>
        <v>0.019000000000000003</v>
      </c>
      <c r="C23" s="6">
        <f t="shared" si="1"/>
        <v>1.038735983690112</v>
      </c>
    </row>
    <row r="24" spans="1:3" ht="12.75">
      <c r="A24" s="6">
        <v>11</v>
      </c>
      <c r="B24" s="6">
        <f t="shared" si="0"/>
        <v>0.02299</v>
      </c>
      <c r="C24" s="6">
        <f t="shared" si="1"/>
        <v>1.047061954330048</v>
      </c>
    </row>
    <row r="25" spans="1:3" ht="12.75">
      <c r="A25" s="6">
        <v>12</v>
      </c>
      <c r="B25" s="6">
        <f t="shared" si="0"/>
        <v>0.02736</v>
      </c>
      <c r="C25" s="6">
        <f t="shared" si="1"/>
        <v>1.0562592531666393</v>
      </c>
    </row>
    <row r="26" spans="1:3" ht="12.75">
      <c r="A26" s="6">
        <v>13</v>
      </c>
      <c r="B26" s="6">
        <f t="shared" si="0"/>
        <v>0.03211</v>
      </c>
      <c r="C26" s="6">
        <f t="shared" si="1"/>
        <v>1.0663505150378658</v>
      </c>
    </row>
    <row r="27" spans="1:3" ht="12.75">
      <c r="A27" s="6">
        <v>14</v>
      </c>
      <c r="B27" s="6">
        <f t="shared" si="0"/>
        <v>0.03724</v>
      </c>
      <c r="C27" s="6">
        <f t="shared" si="1"/>
        <v>1.0773609206863601</v>
      </c>
    </row>
    <row r="28" spans="1:3" ht="12.75">
      <c r="A28" s="6">
        <v>15</v>
      </c>
      <c r="B28" s="6">
        <f t="shared" si="0"/>
        <v>0.04275</v>
      </c>
      <c r="C28" s="6">
        <f t="shared" si="1"/>
        <v>1.0893183598850875</v>
      </c>
    </row>
    <row r="29" spans="1:3" ht="12.75">
      <c r="A29" s="6">
        <v>16</v>
      </c>
      <c r="B29" s="6">
        <f t="shared" si="0"/>
        <v>0.04864</v>
      </c>
      <c r="C29" s="6">
        <f t="shared" si="1"/>
        <v>1.1022536158762193</v>
      </c>
    </row>
    <row r="30" spans="1:3" ht="12.75">
      <c r="A30" s="6">
        <v>17</v>
      </c>
      <c r="B30" s="6">
        <f t="shared" si="0"/>
        <v>0.054909999999999994</v>
      </c>
      <c r="C30" s="6">
        <f t="shared" si="1"/>
        <v>1.1162005734903555</v>
      </c>
    </row>
    <row r="31" spans="1:3" ht="12.75">
      <c r="A31" s="6">
        <v>18</v>
      </c>
      <c r="B31" s="6">
        <f t="shared" si="0"/>
        <v>0.061560000000000004</v>
      </c>
      <c r="C31" s="6">
        <f t="shared" si="1"/>
        <v>1.1311964536891013</v>
      </c>
    </row>
    <row r="32" spans="1:3" ht="12.75">
      <c r="A32" s="6">
        <v>19</v>
      </c>
      <c r="B32" s="6">
        <f t="shared" si="0"/>
        <v>0.06859</v>
      </c>
      <c r="C32" s="6">
        <f t="shared" si="1"/>
        <v>1.1472820777101385</v>
      </c>
    </row>
    <row r="33" spans="1:3" ht="12.75">
      <c r="A33" s="6">
        <v>20</v>
      </c>
      <c r="B33" s="6">
        <f t="shared" si="0"/>
        <v>0.07600000000000001</v>
      </c>
      <c r="C33" s="6">
        <f t="shared" si="1"/>
        <v>1.1645021645021647</v>
      </c>
    </row>
    <row r="34" spans="1:3" ht="12.75">
      <c r="A34" s="6">
        <v>21</v>
      </c>
      <c r="B34" s="6">
        <f t="shared" si="0"/>
        <v>0.08379</v>
      </c>
      <c r="C34" s="6">
        <f t="shared" si="1"/>
        <v>1.1829056657316555</v>
      </c>
    </row>
    <row r="35" spans="1:3" ht="12.75">
      <c r="A35" s="6">
        <v>22</v>
      </c>
      <c r="B35" s="6">
        <f t="shared" si="0"/>
        <v>0.09196</v>
      </c>
      <c r="C35" s="6">
        <f t="shared" si="1"/>
        <v>1.202546143341703</v>
      </c>
    </row>
    <row r="36" spans="1:3" ht="12.75">
      <c r="A36" s="6">
        <v>23</v>
      </c>
      <c r="B36" s="6">
        <f t="shared" si="0"/>
        <v>0.10051</v>
      </c>
      <c r="C36" s="6">
        <f t="shared" si="1"/>
        <v>1.22348219546632</v>
      </c>
    </row>
    <row r="37" spans="1:3" ht="12.75">
      <c r="A37" s="6">
        <v>24</v>
      </c>
      <c r="B37" s="6">
        <f t="shared" si="0"/>
        <v>0.10944</v>
      </c>
      <c r="C37" s="6">
        <f t="shared" si="1"/>
        <v>1.2457779374775422</v>
      </c>
    </row>
    <row r="38" spans="1:3" ht="12.75">
      <c r="A38" s="6">
        <v>25</v>
      </c>
      <c r="B38" s="6">
        <f t="shared" si="0"/>
        <v>0.11875</v>
      </c>
      <c r="C38" s="6">
        <f t="shared" si="1"/>
        <v>1.2695035460992907</v>
      </c>
    </row>
  </sheetData>
  <printOptions gridLines="1"/>
  <pageMargins left="0.75" right="0.75" top="1" bottom="1" header="0.5" footer="0.5"/>
  <pageSetup horizontalDpi="1200" verticalDpi="1200" orientation="portrait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waveguide spreadsheet</dc:title>
  <dc:subject>waveguide characheristics</dc:subject>
  <dc:creator>Ben Mattis</dc:creator>
  <cp:keywords/>
  <dc:description>a,b = rectangular w/g width, height, and radius</dc:description>
  <cp:lastModifiedBy>Bob Griffith</cp:lastModifiedBy>
  <cp:lastPrinted>2003-02-06T21:03:08Z</cp:lastPrinted>
  <dcterms:created xsi:type="dcterms:W3CDTF">2003-02-06T19:46:58Z</dcterms:created>
  <dcterms:modified xsi:type="dcterms:W3CDTF">2006-05-12T22:09:51Z</dcterms:modified>
  <cp:category/>
  <cp:version/>
  <cp:contentType/>
  <cp:contentStatus/>
</cp:coreProperties>
</file>